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120" windowHeight="8805" activeTab="0"/>
  </bookViews>
  <sheets>
    <sheet name="Patch Antenna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<sst xmlns="http://schemas.openxmlformats.org/spreadsheetml/2006/main" count="60" uniqueCount="41">
  <si>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Microstrip Patch Antenna</t>
  </si>
  <si>
    <t>Substrate:</t>
  </si>
  <si>
    <t>inches =</t>
  </si>
  <si>
    <t>mm</t>
  </si>
  <si>
    <t>Feedline:</t>
  </si>
  <si>
    <t>GHz</t>
  </si>
  <si>
    <t>ohms</t>
  </si>
  <si>
    <t>w =</t>
  </si>
  <si>
    <t>Patch:</t>
  </si>
  <si>
    <t>%</t>
  </si>
  <si>
    <t>Operating:</t>
  </si>
  <si>
    <r>
      <t>l</t>
    </r>
    <r>
      <rPr>
        <sz val="10"/>
        <rFont val="Arial"/>
        <family val="2"/>
      </rPr>
      <t xml:space="preserve"> =</t>
    </r>
  </si>
  <si>
    <t>input values in</t>
  </si>
  <si>
    <t>blue</t>
  </si>
  <si>
    <r>
      <t>m</t>
    </r>
    <r>
      <rPr>
        <sz val="10"/>
        <rFont val="Arial"/>
        <family val="0"/>
      </rPr>
      <t>m</t>
    </r>
  </si>
  <si>
    <t>mils =</t>
  </si>
  <si>
    <t>h =</t>
  </si>
  <si>
    <r>
      <t>n</t>
    </r>
    <r>
      <rPr>
        <sz val="10"/>
        <rFont val="Arial"/>
        <family val="2"/>
      </rPr>
      <t xml:space="preserve"> =</t>
    </r>
  </si>
  <si>
    <r>
      <t xml:space="preserve">e </t>
    </r>
    <r>
      <rPr>
        <sz val="10"/>
        <rFont val="Arial"/>
        <family val="2"/>
      </rPr>
      <t>eff =</t>
    </r>
  </si>
  <si>
    <r>
      <t xml:space="preserve">e </t>
    </r>
    <r>
      <rPr>
        <sz val="10"/>
        <rFont val="Arial"/>
        <family val="2"/>
      </rPr>
      <t>rel =</t>
    </r>
  </si>
  <si>
    <t>=</t>
  </si>
  <si>
    <t>L =</t>
  </si>
  <si>
    <r>
      <t>D</t>
    </r>
    <r>
      <rPr>
        <sz val="10"/>
        <rFont val="Arial"/>
        <family val="2"/>
      </rPr>
      <t>L =</t>
    </r>
  </si>
  <si>
    <t>Zo =</t>
  </si>
  <si>
    <r>
      <t>l</t>
    </r>
    <r>
      <rPr>
        <sz val="10"/>
        <rFont val="Arial"/>
        <family val="2"/>
      </rPr>
      <t>g</t>
    </r>
    <r>
      <rPr>
        <sz val="10"/>
        <rFont val="Symbol"/>
        <family val="1"/>
      </rPr>
      <t xml:space="preserve">  / 4 </t>
    </r>
    <r>
      <rPr>
        <sz val="10"/>
        <rFont val="Arial"/>
        <family val="0"/>
      </rPr>
      <t>=</t>
    </r>
  </si>
  <si>
    <r>
      <t>l</t>
    </r>
    <r>
      <rPr>
        <sz val="10"/>
        <rFont val="Arial"/>
        <family val="2"/>
      </rPr>
      <t>g</t>
    </r>
    <r>
      <rPr>
        <sz val="10"/>
        <rFont val="Symbol"/>
        <family val="1"/>
      </rPr>
      <t xml:space="preserve"> </t>
    </r>
    <r>
      <rPr>
        <sz val="10"/>
        <rFont val="Arial"/>
        <family val="0"/>
      </rPr>
      <t>=</t>
    </r>
  </si>
  <si>
    <t>Vrel =</t>
  </si>
  <si>
    <t>Microcomm spreadsheet © 2004 by H. Paul Shuch, Ph.D.</t>
  </si>
  <si>
    <r>
      <t>d</t>
    </r>
    <r>
      <rPr>
        <sz val="10"/>
        <rFont val="Arial"/>
        <family val="0"/>
      </rPr>
      <t xml:space="preserve"> =</t>
    </r>
  </si>
  <si>
    <t>Zin (edge) =</t>
  </si>
  <si>
    <t>W</t>
  </si>
  <si>
    <t>W/L opt =</t>
  </si>
  <si>
    <t>for symmetrical e and h fields</t>
  </si>
  <si>
    <t>recommended W =</t>
  </si>
  <si>
    <t>selected W =</t>
  </si>
  <si>
    <t>weight =</t>
  </si>
  <si>
    <t>oz =</t>
  </si>
  <si>
    <t>g</t>
  </si>
  <si>
    <t>thickness =</t>
  </si>
  <si>
    <t>Cladding:</t>
  </si>
  <si>
    <t>rev 07 June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</si>
</sst>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165" fontId="0" fillId="0" borderId="2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6" xfId="0" applyFont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0</xdr:row>
      <xdr:rowOff>76200</xdr:rowOff>
    </xdr:from>
    <xdr:to>
      <xdr:col>9</xdr:col>
      <xdr:colOff>571500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76200"/>
          <a:ext cx="2686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9</xdr:col>
      <xdr:colOff>409575</xdr:colOff>
      <xdr:row>28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971800"/>
          <a:ext cx="2190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57150</xdr:rowOff>
    </xdr:from>
    <xdr:to>
      <xdr:col>10</xdr:col>
      <xdr:colOff>28575</xdr:colOff>
      <xdr:row>19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542925"/>
          <a:ext cx="30575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8.140625" style="11" customWidth="1"/>
    <col min="2" max="2" width="9.140625" style="11" customWidth="1"/>
    <col min="3" max="3" width="9.140625" style="47" customWidth="1"/>
    <col min="4" max="4" width="9.140625" style="48" customWidth="1"/>
    <col min="5" max="5" width="9.7109375" style="50" customWidth="1"/>
    <col min="6" max="18" width="9.140625" style="11" customWidth="1"/>
  </cols>
  <sheetData>
    <row r="1" spans="1:5" ht="12.75">
      <c r="A1" s="6"/>
      <c r="B1" s="7" t="s">
        <v>0</v>
      </c>
      <c r="C1" s="8"/>
      <c r="D1" s="9"/>
      <c r="E1" s="10"/>
    </row>
    <row r="2" spans="1:5" ht="12.75">
      <c r="A2" s="12"/>
      <c r="B2" s="13"/>
      <c r="C2" s="14"/>
      <c r="D2" s="15"/>
      <c r="E2" s="16"/>
    </row>
    <row r="3" spans="1:5" ht="12.75">
      <c r="A3" s="17" t="s">
        <v>1</v>
      </c>
      <c r="B3" s="13"/>
      <c r="C3" s="14"/>
      <c r="D3" s="15"/>
      <c r="E3" s="16"/>
    </row>
    <row r="4" spans="1:5" ht="12.75">
      <c r="A4" s="18" t="s">
        <v>16</v>
      </c>
      <c r="B4" s="1">
        <v>0.01</v>
      </c>
      <c r="C4" s="14" t="s">
        <v>2</v>
      </c>
      <c r="D4" s="15">
        <f>B4*25.4</f>
        <v>0.254</v>
      </c>
      <c r="E4" s="16" t="s">
        <v>3</v>
      </c>
    </row>
    <row r="5" spans="1:5" ht="12.75">
      <c r="A5" s="19" t="s">
        <v>19</v>
      </c>
      <c r="B5" s="2">
        <v>2.2</v>
      </c>
      <c r="C5" s="14"/>
      <c r="D5" s="15"/>
      <c r="E5" s="16"/>
    </row>
    <row r="6" spans="1:18" s="4" customFormat="1" ht="12.75">
      <c r="A6" s="17" t="s">
        <v>39</v>
      </c>
      <c r="B6" s="20"/>
      <c r="C6" s="21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4" customFormat="1" ht="12.75">
      <c r="A7" s="25" t="s">
        <v>35</v>
      </c>
      <c r="B7" s="2">
        <v>0.5</v>
      </c>
      <c r="C7" s="26" t="s">
        <v>36</v>
      </c>
      <c r="D7" s="27">
        <f>B7*28</f>
        <v>14</v>
      </c>
      <c r="E7" s="28" t="s">
        <v>37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s="4" customFormat="1" ht="12.75">
      <c r="A8" s="25" t="s">
        <v>38</v>
      </c>
      <c r="B8" s="5">
        <f>D7/20</f>
        <v>0.7</v>
      </c>
      <c r="C8" s="14" t="s">
        <v>15</v>
      </c>
      <c r="D8" s="15">
        <f>B8*25.4</f>
        <v>17.779999999999998</v>
      </c>
      <c r="E8" s="29" t="s">
        <v>14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5" ht="12.75">
      <c r="A9" s="17" t="s">
        <v>10</v>
      </c>
      <c r="B9" s="30"/>
      <c r="C9" s="14"/>
      <c r="D9" s="15"/>
      <c r="E9" s="16"/>
    </row>
    <row r="10" spans="1:5" ht="12.75">
      <c r="A10" s="19" t="s">
        <v>17</v>
      </c>
      <c r="B10" s="2">
        <v>2.401</v>
      </c>
      <c r="C10" s="31" t="s">
        <v>5</v>
      </c>
      <c r="D10" s="15"/>
      <c r="E10" s="16"/>
    </row>
    <row r="11" spans="1:5" ht="12.75">
      <c r="A11" s="19" t="s">
        <v>11</v>
      </c>
      <c r="B11" s="32">
        <f>D11/25.4</f>
        <v>4.919210171614846</v>
      </c>
      <c r="C11" s="14" t="s">
        <v>2</v>
      </c>
      <c r="D11" s="15">
        <f>300/B10</f>
        <v>124.94793835901709</v>
      </c>
      <c r="E11" s="16" t="s">
        <v>3</v>
      </c>
    </row>
    <row r="12" spans="1:5" ht="12.75">
      <c r="A12" s="33" t="s">
        <v>8</v>
      </c>
      <c r="B12" s="13"/>
      <c r="C12" s="14"/>
      <c r="D12" s="15"/>
      <c r="E12" s="16"/>
    </row>
    <row r="13" spans="1:5" ht="12.75">
      <c r="A13" s="19" t="s">
        <v>18</v>
      </c>
      <c r="B13" s="34">
        <f>((B5+1)/2)+(((B5-1)/2)/((1+(12*B4/B18)^0.5)))</f>
        <v>2.081947463226606</v>
      </c>
      <c r="C13" s="14"/>
      <c r="D13" s="15"/>
      <c r="E13" s="16"/>
    </row>
    <row r="14" spans="1:5" ht="0.75" customHeight="1">
      <c r="A14" s="19" t="s">
        <v>22</v>
      </c>
      <c r="B14" s="34">
        <f>B4*(0.412)*((B13+0.3)*(B18/B4+0.264))/((B13-0.258)*((B18/B4+0.8)))</f>
        <v>0.005366068934344332</v>
      </c>
      <c r="C14" s="14" t="s">
        <v>2</v>
      </c>
      <c r="D14" s="15">
        <f>B14*25.4</f>
        <v>0.136298150932346</v>
      </c>
      <c r="E14" s="16" t="s">
        <v>3</v>
      </c>
    </row>
    <row r="15" spans="1:5" ht="12.75">
      <c r="A15" s="18" t="s">
        <v>21</v>
      </c>
      <c r="B15" s="34">
        <f>(B11/(2*(B13^0.5)))-(2*B14)</f>
        <v>1.693899321990484</v>
      </c>
      <c r="C15" s="14" t="s">
        <v>2</v>
      </c>
      <c r="D15" s="15">
        <f>B15*25.4</f>
        <v>43.025042778558294</v>
      </c>
      <c r="E15" s="16" t="s">
        <v>3</v>
      </c>
    </row>
    <row r="16" spans="1:5" ht="0.75" customHeight="1">
      <c r="A16" s="18" t="s">
        <v>31</v>
      </c>
      <c r="B16" s="34">
        <f>B17/B15</f>
        <v>1.1479363198731238</v>
      </c>
      <c r="C16" s="35" t="s">
        <v>32</v>
      </c>
      <c r="D16" s="15"/>
      <c r="E16" s="16"/>
    </row>
    <row r="17" spans="1:5" ht="12.75">
      <c r="A17" s="18" t="s">
        <v>33</v>
      </c>
      <c r="B17" s="34">
        <f>((B11/2)/((B5+1)/2)^0.5)</f>
        <v>1.944488553921336</v>
      </c>
      <c r="C17" s="14" t="s">
        <v>2</v>
      </c>
      <c r="D17" s="15">
        <f>B17*25.4</f>
        <v>49.390009269601926</v>
      </c>
      <c r="E17" s="16" t="s">
        <v>3</v>
      </c>
    </row>
    <row r="18" spans="1:5" ht="12.75">
      <c r="A18" s="18" t="s">
        <v>34</v>
      </c>
      <c r="B18" s="3">
        <v>2</v>
      </c>
      <c r="C18" s="14" t="s">
        <v>2</v>
      </c>
      <c r="D18" s="15">
        <f>B18*25.4</f>
        <v>50.8</v>
      </c>
      <c r="E18" s="16" t="s">
        <v>3</v>
      </c>
    </row>
    <row r="19" spans="1:5" ht="12.75">
      <c r="A19" s="18" t="s">
        <v>29</v>
      </c>
      <c r="B19" s="36">
        <f>B11/(0.01672*B18)</f>
        <v>147.10556733297986</v>
      </c>
      <c r="C19" s="37" t="s">
        <v>30</v>
      </c>
      <c r="D19" s="15"/>
      <c r="E19" s="16"/>
    </row>
    <row r="20" spans="1:5" ht="12.75">
      <c r="A20" s="17" t="s">
        <v>4</v>
      </c>
      <c r="B20" s="13"/>
      <c r="C20" s="14"/>
      <c r="D20" s="15"/>
      <c r="E20" s="16"/>
    </row>
    <row r="21" spans="1:5" ht="12.75">
      <c r="A21" s="18" t="s">
        <v>23</v>
      </c>
      <c r="B21" s="2">
        <v>50</v>
      </c>
      <c r="C21" s="31" t="s">
        <v>6</v>
      </c>
      <c r="D21" s="15"/>
      <c r="E21" s="16"/>
    </row>
    <row r="22" spans="1:5" ht="12.75">
      <c r="A22" s="19" t="s">
        <v>18</v>
      </c>
      <c r="B22" s="34">
        <f>((B5+1)/2)+(((B5-1)/2)/((1+(12*B4/B23)^0.5)))</f>
        <v>1.798401186106013</v>
      </c>
      <c r="C22" s="14"/>
      <c r="D22" s="15"/>
      <c r="E22" s="16"/>
    </row>
    <row r="23" spans="1:5" ht="12.75">
      <c r="A23" s="18" t="s">
        <v>7</v>
      </c>
      <c r="B23" s="34">
        <f>B4*((377/(B21*(((B5)^0.5+B5)^0.5)))-1)</f>
        <v>0.029287677350522123</v>
      </c>
      <c r="C23" s="14" t="s">
        <v>2</v>
      </c>
      <c r="D23" s="15">
        <f>B23*25.4</f>
        <v>0.7439070047032619</v>
      </c>
      <c r="E23" s="16" t="s">
        <v>3</v>
      </c>
    </row>
    <row r="24" spans="1:5" ht="0.75" customHeight="1">
      <c r="A24" s="18" t="s">
        <v>26</v>
      </c>
      <c r="B24" s="34">
        <f>1/((B22)^0.5)</f>
        <v>0.7456872369368505</v>
      </c>
      <c r="C24" s="14" t="s">
        <v>20</v>
      </c>
      <c r="D24" s="15">
        <f>B24*100</f>
        <v>74.56872369368504</v>
      </c>
      <c r="E24" s="16" t="s">
        <v>9</v>
      </c>
    </row>
    <row r="25" spans="1:5" ht="1.5" customHeight="1" hidden="1">
      <c r="A25" s="19" t="s">
        <v>25</v>
      </c>
      <c r="B25" s="34">
        <f>B11*B24</f>
        <v>3.668192240783125</v>
      </c>
      <c r="C25" s="14" t="s">
        <v>2</v>
      </c>
      <c r="D25" s="15">
        <f>B25*25.4</f>
        <v>93.17208291589137</v>
      </c>
      <c r="E25" s="16" t="s">
        <v>3</v>
      </c>
    </row>
    <row r="26" spans="1:5" ht="12.75">
      <c r="A26" s="19" t="s">
        <v>24</v>
      </c>
      <c r="B26" s="34">
        <f>B25/4</f>
        <v>0.9170480601957812</v>
      </c>
      <c r="C26" s="14" t="s">
        <v>2</v>
      </c>
      <c r="D26" s="15">
        <f>B26*25.4</f>
        <v>23.29302072897284</v>
      </c>
      <c r="E26" s="16" t="s">
        <v>3</v>
      </c>
    </row>
    <row r="27" spans="1:5" ht="12.75">
      <c r="A27" s="19" t="s">
        <v>28</v>
      </c>
      <c r="B27" s="34">
        <f>(B15/2)*(1-(B21/B19))</f>
        <v>0.5590782784397014</v>
      </c>
      <c r="C27" s="14" t="s">
        <v>2</v>
      </c>
      <c r="D27" s="15">
        <f>B27*25.4</f>
        <v>14.200588272368414</v>
      </c>
      <c r="E27" s="16" t="s">
        <v>3</v>
      </c>
    </row>
    <row r="28" spans="1:5" ht="12.75">
      <c r="A28" s="38"/>
      <c r="B28" s="30"/>
      <c r="C28" s="14"/>
      <c r="D28" s="15"/>
      <c r="E28" s="16"/>
    </row>
    <row r="29" spans="1:5" ht="12.75">
      <c r="A29" s="39" t="s">
        <v>40</v>
      </c>
      <c r="B29" s="40" t="s">
        <v>12</v>
      </c>
      <c r="C29" s="41"/>
      <c r="D29" s="42" t="s">
        <v>13</v>
      </c>
      <c r="E29" s="43"/>
    </row>
    <row r="30" spans="1:5" ht="12.75">
      <c r="A30" s="44"/>
      <c r="B30" s="45"/>
      <c r="C30" s="46"/>
      <c r="D30" s="20"/>
      <c r="E30" s="31"/>
    </row>
    <row r="31" spans="1:5" ht="12.75">
      <c r="A31" s="11" t="s">
        <v>27</v>
      </c>
      <c r="E31" s="49"/>
    </row>
    <row r="32" spans="1:5" ht="12.75">
      <c r="A32" s="13"/>
      <c r="E32" s="49"/>
    </row>
    <row r="33" ht="12.75">
      <c r="A33" s="13"/>
    </row>
    <row r="34" ht="12.75">
      <c r="A34" s="13"/>
    </row>
    <row r="35" spans="1:9" ht="12.75">
      <c r="A35" s="51"/>
      <c r="C35" s="14"/>
      <c r="D35" s="14"/>
      <c r="E35" s="34"/>
      <c r="F35" s="14"/>
      <c r="G35" s="15"/>
      <c r="H35" s="31"/>
      <c r="I35" s="13"/>
    </row>
    <row r="36" ht="12.75">
      <c r="A36" s="13"/>
    </row>
    <row r="37" ht="12.75">
      <c r="A37" s="13"/>
    </row>
    <row r="38" ht="12.75">
      <c r="A38" s="13"/>
    </row>
  </sheetData>
  <sheetProtection selectLockedCells="1"/>
  <printOptions/>
  <pageMargins left="0.75" right="0.75" top="1" bottom="1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SETI League,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Paul Shuch</dc:creator>
  <cp:keywords/>
  <dc:description/>
  <cp:lastModifiedBy>Dr. H. Paul Shuch</cp:lastModifiedBy>
  <cp:lastPrinted>2004-06-07T18:00:17Z</cp:lastPrinted>
  <dcterms:created xsi:type="dcterms:W3CDTF">2004-01-07T15:59:39Z</dcterms:created>
  <dcterms:modified xsi:type="dcterms:W3CDTF">2004-06-07T18:22:31Z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2127219103</vt:i4>
  </property>
  <property fmtid="{D5CDD505-2E9C-101B-9397-08002B2CF9AE}" pid="3" name="_EmailSubject">
    <vt:lpwstr/>
  </property>
  <property fmtid="{D5CDD505-2E9C-101B-9397-08002B2CF9AE}" pid="4" name="_AuthorEmail">
    <vt:lpwstr>pshuch@qortek.com</vt:lpwstr>
  </property>
  <property fmtid="{D5CDD505-2E9C-101B-9397-08002B2CF9AE}" pid="5" name="_AuthorEmailDisplayName">
    <vt:lpwstr>Dr. H. Paul Shuch</vt:lpwstr>
  </property>
  <property fmtid="{D5CDD505-2E9C-101B-9397-08002B2CF9AE}" pid="6" name="_ReviewingToolsShownOnce">
    <vt:lpwstr/>
  </property>
</Properties>
</file>